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ypothèses" sheetId="1" r:id="rId4"/>
    <sheet state="visible" name="Plan financier" sheetId="2" r:id="rId5"/>
    <sheet state="visible" name="Informations" sheetId="3" r:id="rId6"/>
  </sheets>
  <definedNames/>
  <calcPr/>
</workbook>
</file>

<file path=xl/sharedStrings.xml><?xml version="1.0" encoding="utf-8"?>
<sst xmlns="http://schemas.openxmlformats.org/spreadsheetml/2006/main" count="121" uniqueCount="104">
  <si>
    <t>Données de base</t>
  </si>
  <si>
    <t>Apprenez à vous servir de ce modèle</t>
  </si>
  <si>
    <t>Taux d'imposition</t>
  </si>
  <si>
    <t>Obtenez gratuitement la dernière version</t>
  </si>
  <si>
    <t>Achat initial stock de marchandises</t>
  </si>
  <si>
    <t>Nombre jours ouvrés</t>
  </si>
  <si>
    <t>Services</t>
  </si>
  <si>
    <t>PV HTVA/unitaire</t>
  </si>
  <si>
    <t>Nombre services / mois</t>
  </si>
  <si>
    <t>CA/an</t>
  </si>
  <si>
    <t>Service 1</t>
  </si>
  <si>
    <t>Service 2</t>
  </si>
  <si>
    <t>Service 3</t>
  </si>
  <si>
    <t>...</t>
  </si>
  <si>
    <t>% d'augmentation du CA des services entre l'année 1 et l'année 2 :</t>
  </si>
  <si>
    <t>% d'augmentation du CA des services entre l'année 2 et l'année 3 :</t>
  </si>
  <si>
    <t>Marchandises</t>
  </si>
  <si>
    <t>Quantités vendues / mois</t>
  </si>
  <si>
    <t>Montant des frais de port refacturés HT</t>
  </si>
  <si>
    <t>Panier 1</t>
  </si>
  <si>
    <t>Panier 2</t>
  </si>
  <si>
    <t>Panier 3</t>
  </si>
  <si>
    <t>% d'augmentation du CA des marchandises entre l'année 1 et l'année 2 :</t>
  </si>
  <si>
    <t>% d'augmentation du CA des marchandises entre l'année 2 et l'année 3 :</t>
  </si>
  <si>
    <t>PA HTVA/unité</t>
  </si>
  <si>
    <t>Q vendues / mois</t>
  </si>
  <si>
    <t>Coût frs expédition</t>
  </si>
  <si>
    <t>Ct achat / An H.T.</t>
  </si>
  <si>
    <t>Pourcentage d'augmentation du PA des marchandises entre l'année 1 et l'année 2 :</t>
  </si>
  <si>
    <t>Pourcentage d'augmentation du PA des marchandises entre l'année 2 et l'année 3 :</t>
  </si>
  <si>
    <t>Coûts variables d'achat</t>
  </si>
  <si>
    <t>en % du CA</t>
  </si>
  <si>
    <t>Ct variables/an</t>
  </si>
  <si>
    <t xml:space="preserve">Frs </t>
  </si>
  <si>
    <t>commissions  en % du CA</t>
  </si>
  <si>
    <t>Solution SaaS e-commerce</t>
  </si>
  <si>
    <t>Autres charges variables</t>
  </si>
  <si>
    <t>Investissements</t>
  </si>
  <si>
    <t>Montant</t>
  </si>
  <si>
    <t>Durée d'amortissement</t>
  </si>
  <si>
    <t>Amort/an</t>
  </si>
  <si>
    <t>Frais honoraires</t>
  </si>
  <si>
    <t>Fonds commerce</t>
  </si>
  <si>
    <t>Site Internet</t>
  </si>
  <si>
    <t>Matériel &amp; Outillage</t>
  </si>
  <si>
    <t>Agencements &amp; Aménagements</t>
  </si>
  <si>
    <t>Véhicule de transport</t>
  </si>
  <si>
    <t>Matériel bureautique &amp; informatique</t>
  </si>
  <si>
    <t>Mobilier</t>
  </si>
  <si>
    <t>Charges fixes</t>
  </si>
  <si>
    <t>Année 1</t>
  </si>
  <si>
    <t>Année 2</t>
  </si>
  <si>
    <t>Année 3</t>
  </si>
  <si>
    <t>Sous-traitance</t>
  </si>
  <si>
    <t>Loyers</t>
  </si>
  <si>
    <t>Charges locatives</t>
  </si>
  <si>
    <t>Entretiens et réparations (locaux, matériel)</t>
  </si>
  <si>
    <t>Fournitures non stockées (eau, électricité, gaz)</t>
  </si>
  <si>
    <t>Assurances (locaux, RC prof.)</t>
  </si>
  <si>
    <t>Frais de documentation</t>
  </si>
  <si>
    <t>Honoraires consultance SEO</t>
  </si>
  <si>
    <t>Honoraires consultance site internet</t>
  </si>
  <si>
    <t>Honoraires (expert-comptable et juriste)</t>
  </si>
  <si>
    <t>Budget publicité et communication (indirect)</t>
  </si>
  <si>
    <t>Loyer et charges locatives</t>
  </si>
  <si>
    <t>Expert comptable, avocats</t>
  </si>
  <si>
    <t>Frais bancaires et terminal carte bleue</t>
  </si>
  <si>
    <t>Frais postaux</t>
  </si>
  <si>
    <t>Frais de téléphone, fax et portable</t>
  </si>
  <si>
    <t>Plan de financement sur 3 ans</t>
  </si>
  <si>
    <t>Produits d'exploitation</t>
  </si>
  <si>
    <t>CA HT Services ventes marchandises</t>
  </si>
  <si>
    <t>CA HT ventes marchandises</t>
  </si>
  <si>
    <t>Charges d'exploitation</t>
  </si>
  <si>
    <t>Coût achat HT marchandises</t>
  </si>
  <si>
    <t>Cout variables achats marchandises</t>
  </si>
  <si>
    <t>Marge brute</t>
  </si>
  <si>
    <t>Charges fixes (Service et biens divers)</t>
  </si>
  <si>
    <t>Valeur ajoutée</t>
  </si>
  <si>
    <t>Dotation amortissements</t>
  </si>
  <si>
    <t>Résultat courant avant impôt</t>
  </si>
  <si>
    <t>Impôt</t>
  </si>
  <si>
    <t>Résultat net</t>
  </si>
  <si>
    <t>Seuil de rentabilité économique</t>
  </si>
  <si>
    <t xml:space="preserve"> Ventes + Production réelle</t>
  </si>
  <si>
    <t>Charges variables</t>
  </si>
  <si>
    <t>Marge sur coûts variables</t>
  </si>
  <si>
    <t xml:space="preserve"> Taux de marge sur coûts variables</t>
  </si>
  <si>
    <r>
      <rPr>
        <rFont val="Arial"/>
        <b/>
        <color theme="1"/>
        <sz val="10.0"/>
      </rPr>
      <t xml:space="preserve">Taux de MCV 
</t>
    </r>
    <r>
      <rPr>
        <rFont val="Arial"/>
        <b val="0"/>
        <i/>
        <color theme="1"/>
        <sz val="10.0"/>
      </rPr>
      <t>(MCV / CA) * 100</t>
    </r>
  </si>
  <si>
    <t>Coûts fixes</t>
  </si>
  <si>
    <t xml:space="preserve"> Total des charges</t>
  </si>
  <si>
    <t>Résultat courant avant impôts</t>
  </si>
  <si>
    <t xml:space="preserve"> Seuil de rentabilité (chiffre d'affaires)</t>
  </si>
  <si>
    <r>
      <rPr>
        <rFont val="Arial"/>
        <b/>
        <color theme="1"/>
        <sz val="10.0"/>
      </rPr>
      <t xml:space="preserve">SEUIL DE RENTABILITÉ  
</t>
    </r>
    <r>
      <rPr>
        <rFont val="Arial"/>
        <b val="0"/>
        <i/>
        <color theme="1"/>
        <sz val="10.0"/>
      </rPr>
      <t>CF / Taux de MCV</t>
    </r>
  </si>
  <si>
    <t>Excédent / insuffisance</t>
  </si>
  <si>
    <t>Point mort en chiffre d'affaires par jour ouvré</t>
  </si>
  <si>
    <t>Version 0.2</t>
  </si>
  <si>
    <t>Afin de rendre ce modèle simple d'utilisation tout en permettant d'obtenir une idée précise de la rentablité de votre projet, il n'est pas tenu compte de :</t>
  </si>
  <si>
    <t>- la problématique TVA</t>
  </si>
  <si>
    <t>- la gestion des stocks</t>
  </si>
  <si>
    <t>- l'année d'achat des biens d'investissement</t>
  </si>
  <si>
    <t>- des frais de personnel</t>
  </si>
  <si>
    <t>- des financements</t>
  </si>
  <si>
    <t xml:space="preserve">Il est indispensable de vous faire accompagner par un expert-comptable pour construire votre prévisionnel d'activité.                      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</si>
</sst>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_-* #,##0.00\ _€_-;\-* #,##0.00\ _€_-;_-* &quot;-&quot;??\ _€_-;_-@"/>
    <numFmt numFmtId="165" formatCode="_(* #,##0.00_)\ [$€-1]_);\(#,##0.00\)\ [$€-1]_);_(* &quot;-&quot;??_)\ [$€-1]_);_(@"/>
    <numFmt numFmtId="166" formatCode="#,##0.00;(#,##0.00)"/>
    <numFmt numFmtId="167" formatCode="_-* #,##0.00\ _€_-;\-* #,##0.00\ _€_-;_-* \-??\ _€_-;_-@"/>
    <numFmt numFmtId="168" formatCode="0\ %"/>
  </numFmts>
  <fonts count="16">
    <font>
      <sz val="10.0"/>
      <color rgb="FF000000"/>
      <name val="Arial"/>
      <scheme val="minor"/>
    </font>
    <font>
      <b/>
      <sz val="11.0"/>
      <color rgb="FFFFFFFF"/>
      <name val="Calibri"/>
    </font>
    <font>
      <color theme="1"/>
      <name val="Arial"/>
      <scheme val="minor"/>
    </font>
    <font>
      <u/>
      <color rgb="FFFFFFFF"/>
    </font>
    <font>
      <u/>
      <color rgb="FFFFFFFF"/>
      <name val="Arial"/>
      <scheme val="minor"/>
    </font>
    <font>
      <color theme="1"/>
      <name val="Arial"/>
    </font>
    <font>
      <b/>
      <sz val="12.0"/>
      <color rgb="FF000000"/>
      <name val="Calibri"/>
    </font>
    <font>
      <b/>
      <color theme="1"/>
      <name val="Arial"/>
    </font>
    <font/>
    <font>
      <b/>
      <sz val="20.0"/>
      <color rgb="FF000000"/>
      <name val="Calibri"/>
    </font>
    <font>
      <b/>
      <color theme="1"/>
      <name val="Arial"/>
      <scheme val="minor"/>
    </font>
    <font>
      <sz val="11.0"/>
      <color theme="1"/>
      <name val="Calibri"/>
    </font>
    <font>
      <b/>
      <sz val="11.0"/>
      <color rgb="FF000000"/>
      <name val="Calibri"/>
    </font>
    <font>
      <sz val="11.0"/>
      <color rgb="FF000000"/>
      <name val="Calibri"/>
    </font>
    <font>
      <b/>
      <sz val="10.0"/>
      <color theme="1"/>
      <name val="Arial"/>
    </font>
    <font>
      <i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5B9BD5"/>
        <bgColor rgb="FF5B9BD5"/>
      </patternFill>
    </fill>
    <fill>
      <patternFill patternType="solid">
        <fgColor theme="9"/>
        <bgColor theme="9"/>
      </patternFill>
    </fill>
    <fill>
      <patternFill patternType="solid">
        <fgColor rgb="FFFCE5CD"/>
        <bgColor rgb="FFFCE5CD"/>
      </patternFill>
    </fill>
    <fill>
      <patternFill patternType="solid">
        <fgColor rgb="FFD9D9D9"/>
        <bgColor rgb="FFD9D9D9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/>
      <top/>
    </border>
    <border>
      <top/>
    </border>
    <border>
      <right/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78">
    <xf borderId="0" fillId="0" fontId="0" numFmtId="0" xfId="0" applyAlignment="1" applyFont="1">
      <alignment readingOrder="0" shrinkToFit="0" vertical="bottom" wrapText="0"/>
    </xf>
    <xf borderId="1" fillId="2" fontId="1" numFmtId="164" xfId="0" applyAlignment="1" applyBorder="1" applyFill="1" applyFont="1" applyNumberFormat="1">
      <alignment vertical="bottom"/>
    </xf>
    <xf borderId="0" fillId="0" fontId="2" numFmtId="0" xfId="0" applyAlignment="1" applyFont="1">
      <alignment readingOrder="0"/>
    </xf>
    <xf borderId="0" fillId="3" fontId="3" numFmtId="0" xfId="0" applyAlignment="1" applyFill="1" applyFont="1">
      <alignment readingOrder="0"/>
    </xf>
    <xf borderId="0" fillId="3" fontId="4" numFmtId="0" xfId="0" applyAlignment="1" applyFont="1">
      <alignment readingOrder="0"/>
    </xf>
    <xf borderId="0" fillId="4" fontId="2" numFmtId="9" xfId="0" applyAlignment="1" applyFill="1" applyFont="1" applyNumberFormat="1">
      <alignment readingOrder="0"/>
    </xf>
    <xf borderId="0" fillId="4" fontId="5" numFmtId="165" xfId="0" applyAlignment="1" applyFont="1" applyNumberFormat="1">
      <alignment horizontal="right" vertical="bottom"/>
    </xf>
    <xf borderId="0" fillId="4" fontId="2" numFmtId="0" xfId="0" applyAlignment="1" applyFont="1">
      <alignment readingOrder="0"/>
    </xf>
    <xf borderId="2" fillId="2" fontId="1" numFmtId="164" xfId="0" applyAlignment="1" applyBorder="1" applyFont="1" applyNumberFormat="1">
      <alignment vertical="bottom"/>
    </xf>
    <xf borderId="2" fillId="2" fontId="1" numFmtId="164" xfId="0" applyAlignment="1" applyBorder="1" applyFont="1" applyNumberFormat="1">
      <alignment readingOrder="0" vertical="bottom"/>
    </xf>
    <xf borderId="3" fillId="2" fontId="1" numFmtId="165" xfId="0" applyAlignment="1" applyBorder="1" applyFont="1" applyNumberFormat="1">
      <alignment vertical="bottom"/>
    </xf>
    <xf borderId="2" fillId="0" fontId="1" numFmtId="164" xfId="0" applyAlignment="1" applyBorder="1" applyFont="1" applyNumberFormat="1">
      <alignment readingOrder="0" shrinkToFit="0" vertical="bottom" wrapText="1"/>
    </xf>
    <xf borderId="0" fillId="0" fontId="5" numFmtId="0" xfId="0" applyAlignment="1" applyFont="1">
      <alignment vertical="bottom"/>
    </xf>
    <xf borderId="0" fillId="4" fontId="5" numFmtId="0" xfId="0" applyAlignment="1" applyFont="1">
      <alignment vertical="bottom"/>
    </xf>
    <xf borderId="0" fillId="4" fontId="5" numFmtId="166" xfId="0" applyAlignment="1" applyFont="1" applyNumberFormat="1">
      <alignment horizontal="right" readingOrder="0" vertical="bottom"/>
    </xf>
    <xf borderId="0" fillId="4" fontId="5" numFmtId="0" xfId="0" applyAlignment="1" applyFont="1">
      <alignment horizontal="right" readingOrder="0" vertical="bottom"/>
    </xf>
    <xf borderId="0" fillId="0" fontId="5" numFmtId="165" xfId="0" applyAlignment="1" applyFont="1" applyNumberFormat="1">
      <alignment horizontal="right" vertical="bottom"/>
    </xf>
    <xf borderId="0" fillId="0" fontId="5" numFmtId="9" xfId="0" applyAlignment="1" applyFont="1" applyNumberFormat="1">
      <alignment horizontal="right" vertical="bottom"/>
    </xf>
    <xf borderId="0" fillId="0" fontId="5" numFmtId="0" xfId="0" applyAlignment="1" applyFont="1">
      <alignment horizontal="right" readingOrder="0" vertical="bottom"/>
    </xf>
    <xf borderId="4" fillId="0" fontId="6" numFmtId="0" xfId="0" applyAlignment="1" applyBorder="1" applyFont="1">
      <alignment shrinkToFit="0" vertical="bottom" wrapText="0"/>
    </xf>
    <xf borderId="4" fillId="0" fontId="5" numFmtId="0" xfId="0" applyAlignment="1" applyBorder="1" applyFont="1">
      <alignment vertical="bottom"/>
    </xf>
    <xf borderId="0" fillId="4" fontId="5" numFmtId="166" xfId="0" applyAlignment="1" applyFont="1" applyNumberFormat="1">
      <alignment vertical="bottom"/>
    </xf>
    <xf borderId="1" fillId="0" fontId="7" numFmtId="165" xfId="0" applyAlignment="1" applyBorder="1" applyFont="1" applyNumberFormat="1">
      <alignment horizontal="right" vertical="bottom"/>
    </xf>
    <xf borderId="3" fillId="2" fontId="1" numFmtId="164" xfId="0" applyAlignment="1" applyBorder="1" applyFont="1" applyNumberFormat="1">
      <alignment readingOrder="0" shrinkToFit="0" vertical="bottom" wrapText="0"/>
    </xf>
    <xf borderId="3" fillId="0" fontId="8" numFmtId="0" xfId="0" applyBorder="1" applyFont="1"/>
    <xf borderId="2" fillId="0" fontId="8" numFmtId="0" xfId="0" applyBorder="1" applyFont="1"/>
    <xf borderId="0" fillId="4" fontId="5" numFmtId="9" xfId="0" applyAlignment="1" applyFont="1" applyNumberFormat="1">
      <alignment horizontal="right" vertical="bottom"/>
    </xf>
    <xf borderId="0" fillId="4" fontId="5" numFmtId="9" xfId="0" applyAlignment="1" applyFont="1" applyNumberFormat="1">
      <alignment horizontal="right" readingOrder="0" vertical="bottom"/>
    </xf>
    <xf borderId="1" fillId="2" fontId="1" numFmtId="164" xfId="0" applyAlignment="1" applyBorder="1" applyFont="1" applyNumberFormat="1">
      <alignment readingOrder="0" shrinkToFit="0" vertical="bottom" wrapText="1"/>
    </xf>
    <xf borderId="2" fillId="2" fontId="1" numFmtId="164" xfId="0" applyAlignment="1" applyBorder="1" applyFont="1" applyNumberFormat="1">
      <alignment shrinkToFit="0" vertical="bottom" wrapText="1"/>
    </xf>
    <xf borderId="2" fillId="2" fontId="1" numFmtId="164" xfId="0" applyAlignment="1" applyBorder="1" applyFont="1" applyNumberFormat="1">
      <alignment readingOrder="0" shrinkToFit="0" vertical="bottom" wrapText="1"/>
    </xf>
    <xf borderId="3" fillId="2" fontId="1" numFmtId="165" xfId="0" applyAlignment="1" applyBorder="1" applyFont="1" applyNumberFormat="1">
      <alignment shrinkToFit="0" vertical="bottom" wrapText="1"/>
    </xf>
    <xf borderId="0" fillId="4" fontId="5" numFmtId="0" xfId="0" applyAlignment="1" applyFont="1">
      <alignment readingOrder="0" vertical="bottom"/>
    </xf>
    <xf borderId="0" fillId="0" fontId="5" numFmtId="9" xfId="0" applyAlignment="1" applyFont="1" applyNumberFormat="1">
      <alignment horizontal="right" readingOrder="0" vertical="bottom"/>
    </xf>
    <xf borderId="1" fillId="2" fontId="1" numFmtId="164" xfId="0" applyAlignment="1" applyBorder="1" applyFont="1" applyNumberFormat="1">
      <alignment shrinkToFit="0" vertical="bottom" wrapText="1"/>
    </xf>
    <xf borderId="0" fillId="0" fontId="2" numFmtId="0" xfId="0" applyAlignment="1" applyFont="1">
      <alignment shrinkToFit="0" wrapText="1"/>
    </xf>
    <xf borderId="0" fillId="0" fontId="5" numFmtId="0" xfId="0" applyAlignment="1" applyFont="1">
      <alignment horizontal="right" vertical="bottom"/>
    </xf>
    <xf borderId="0" fillId="0" fontId="5" numFmtId="0" xfId="0" applyAlignment="1" applyFont="1">
      <alignment readingOrder="0" vertical="bottom"/>
    </xf>
    <xf borderId="0" fillId="0" fontId="7" numFmtId="165" xfId="0" applyAlignment="1" applyFont="1" applyNumberFormat="1">
      <alignment horizontal="right" vertical="bottom"/>
    </xf>
    <xf borderId="0" fillId="4" fontId="5" numFmtId="165" xfId="0" applyAlignment="1" applyFont="1" applyNumberFormat="1">
      <alignment readingOrder="0" vertical="bottom"/>
    </xf>
    <xf borderId="0" fillId="4" fontId="5" numFmtId="165" xfId="0" applyAlignment="1" applyFont="1" applyNumberFormat="1">
      <alignment vertical="bottom"/>
    </xf>
    <xf borderId="0" fillId="4" fontId="5" numFmtId="0" xfId="0" applyAlignment="1" applyFont="1">
      <alignment horizontal="right" vertical="bottom"/>
    </xf>
    <xf borderId="0" fillId="4" fontId="5" numFmtId="166" xfId="0" applyAlignment="1" applyFont="1" applyNumberFormat="1">
      <alignment readingOrder="0" vertical="bottom"/>
    </xf>
    <xf borderId="0" fillId="0" fontId="5" numFmtId="165" xfId="0" applyAlignment="1" applyFont="1" applyNumberFormat="1">
      <alignment vertical="bottom"/>
    </xf>
    <xf borderId="5" fillId="0" fontId="9" numFmtId="0" xfId="0" applyAlignment="1" applyBorder="1" applyFont="1">
      <alignment horizontal="center" readingOrder="0"/>
    </xf>
    <xf borderId="6" fillId="0" fontId="8" numFmtId="0" xfId="0" applyBorder="1" applyFont="1"/>
    <xf borderId="7" fillId="0" fontId="8" numFmtId="0" xfId="0" applyBorder="1" applyFont="1"/>
    <xf borderId="8" fillId="0" fontId="8" numFmtId="0" xfId="0" applyBorder="1" applyFont="1"/>
    <xf borderId="9" fillId="0" fontId="8" numFmtId="0" xfId="0" applyBorder="1" applyFont="1"/>
    <xf borderId="10" fillId="0" fontId="8" numFmtId="0" xfId="0" applyBorder="1" applyFont="1"/>
    <xf borderId="11" fillId="0" fontId="8" numFmtId="0" xfId="0" applyBorder="1" applyFont="1"/>
    <xf borderId="12" fillId="0" fontId="8" numFmtId="0" xfId="0" applyBorder="1" applyFont="1"/>
    <xf borderId="0" fillId="0" fontId="2" numFmtId="165" xfId="0" applyFont="1" applyNumberFormat="1"/>
    <xf borderId="1" fillId="0" fontId="10" numFmtId="165" xfId="0" applyBorder="1" applyFont="1" applyNumberFormat="1"/>
    <xf borderId="1" fillId="0" fontId="2" numFmtId="165" xfId="0" applyBorder="1" applyFont="1" applyNumberFormat="1"/>
    <xf borderId="0" fillId="0" fontId="11" numFmtId="0" xfId="0" applyAlignment="1" applyFont="1">
      <alignment vertical="bottom"/>
    </xf>
    <xf borderId="5" fillId="0" fontId="9" numFmtId="0" xfId="0" applyAlignment="1" applyBorder="1" applyFont="1">
      <alignment horizontal="center"/>
    </xf>
    <xf borderId="0" fillId="5" fontId="12" numFmtId="0" xfId="0" applyAlignment="1" applyFill="1" applyFont="1">
      <alignment horizontal="center"/>
    </xf>
    <xf borderId="0" fillId="0" fontId="11" numFmtId="0" xfId="0" applyFont="1"/>
    <xf borderId="4" fillId="0" fontId="12" numFmtId="0" xfId="0" applyAlignment="1" applyBorder="1" applyFont="1">
      <alignment shrinkToFit="0" vertical="bottom" wrapText="0"/>
    </xf>
    <xf borderId="4" fillId="0" fontId="11" numFmtId="0" xfId="0" applyBorder="1" applyFont="1"/>
    <xf borderId="0" fillId="0" fontId="12" numFmtId="167" xfId="0" applyAlignment="1" applyFont="1" applyNumberFormat="1">
      <alignment horizontal="right"/>
    </xf>
    <xf borderId="4" fillId="0" fontId="13" numFmtId="0" xfId="0" applyAlignment="1" applyBorder="1" applyFont="1">
      <alignment readingOrder="0" shrinkToFit="0" wrapText="0"/>
    </xf>
    <xf borderId="0" fillId="0" fontId="13" numFmtId="167" xfId="0" applyAlignment="1" applyFont="1" applyNumberFormat="1">
      <alignment horizontal="right" vertical="bottom"/>
    </xf>
    <xf borderId="4" fillId="0" fontId="13" numFmtId="0" xfId="0" applyAlignment="1" applyBorder="1" applyFont="1">
      <alignment shrinkToFit="0" wrapText="0"/>
    </xf>
    <xf borderId="0" fillId="0" fontId="12" numFmtId="167" xfId="0" applyAlignment="1" applyFont="1" applyNumberFormat="1">
      <alignment horizontal="right" vertical="bottom"/>
    </xf>
    <xf borderId="4" fillId="5" fontId="12" numFmtId="0" xfId="0" applyAlignment="1" applyBorder="1" applyFont="1">
      <alignment shrinkToFit="0" vertical="bottom" wrapText="0"/>
    </xf>
    <xf borderId="4" fillId="5" fontId="11" numFmtId="0" xfId="0" applyAlignment="1" applyBorder="1" applyFont="1">
      <alignment vertical="bottom"/>
    </xf>
    <xf borderId="0" fillId="5" fontId="12" numFmtId="168" xfId="0" applyAlignment="1" applyFont="1" applyNumberFormat="1">
      <alignment horizontal="center" vertical="bottom"/>
    </xf>
    <xf borderId="4" fillId="5" fontId="12" numFmtId="168" xfId="0" applyAlignment="1" applyBorder="1" applyFont="1" applyNumberFormat="1">
      <alignment horizontal="center" vertical="bottom"/>
    </xf>
    <xf borderId="1" fillId="0" fontId="14" numFmtId="0" xfId="0" applyAlignment="1" applyBorder="1" applyFont="1">
      <alignment shrinkToFit="0" vertical="center" wrapText="1"/>
    </xf>
    <xf borderId="0" fillId="0" fontId="13" numFmtId="0" xfId="0" applyFont="1"/>
    <xf borderId="0" fillId="5" fontId="12" numFmtId="167" xfId="0" applyAlignment="1" applyFont="1" applyNumberFormat="1">
      <alignment horizontal="right" vertical="bottom"/>
    </xf>
    <xf borderId="4" fillId="5" fontId="12" numFmtId="167" xfId="0" applyAlignment="1" applyBorder="1" applyFont="1" applyNumberFormat="1">
      <alignment horizontal="right" vertical="bottom"/>
    </xf>
    <xf borderId="4" fillId="0" fontId="11" numFmtId="0" xfId="0" applyAlignment="1" applyBorder="1" applyFont="1">
      <alignment vertical="bottom"/>
    </xf>
    <xf borderId="1" fillId="0" fontId="14" numFmtId="0" xfId="0" applyAlignment="1" applyBorder="1" applyFont="1">
      <alignment readingOrder="0" shrinkToFit="0" vertical="center" wrapText="1"/>
    </xf>
    <xf borderId="4" fillId="0" fontId="15" numFmtId="0" xfId="0" applyAlignment="1" applyBorder="1" applyFont="1">
      <alignment shrinkToFit="0" wrapText="0"/>
    </xf>
    <xf borderId="0" fillId="0" fontId="15" numFmtId="167" xfId="0" applyAlignment="1" applyFont="1" applyNumberForma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weboconseil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36.38"/>
    <col customWidth="1" min="2" max="2" width="15.63"/>
    <col customWidth="1" min="3" max="3" width="19.38"/>
    <col customWidth="1" min="5" max="5" width="13.75"/>
    <col customWidth="1" min="7" max="7" width="14.63"/>
    <col customWidth="1" min="8" max="8" width="15.88"/>
    <col customWidth="1" min="9" max="9" width="14.63"/>
    <col customWidth="1" min="10" max="10" width="15.88"/>
    <col customWidth="1" min="11" max="11" width="14.63"/>
    <col customWidth="1" min="12" max="12" width="15.88"/>
  </cols>
  <sheetData>
    <row r="1">
      <c r="A1" s="1" t="s">
        <v>0</v>
      </c>
      <c r="B1" s="1"/>
      <c r="D1" s="2"/>
      <c r="E1" s="3" t="s">
        <v>1</v>
      </c>
      <c r="F1" s="4"/>
      <c r="G1" s="4"/>
    </row>
    <row r="2">
      <c r="A2" s="2" t="s">
        <v>2</v>
      </c>
      <c r="C2" s="5">
        <v>0.15</v>
      </c>
      <c r="E2" s="2" t="s">
        <v>3</v>
      </c>
    </row>
    <row r="3">
      <c r="A3" s="2" t="s">
        <v>4</v>
      </c>
      <c r="C3" s="6">
        <v>3000.0</v>
      </c>
    </row>
    <row r="4">
      <c r="A4" s="2" t="s">
        <v>5</v>
      </c>
      <c r="C4" s="7">
        <v>350.0</v>
      </c>
    </row>
    <row r="6">
      <c r="A6" s="1" t="s">
        <v>6</v>
      </c>
      <c r="B6" s="8" t="s">
        <v>7</v>
      </c>
      <c r="C6" s="9" t="s">
        <v>8</v>
      </c>
      <c r="E6" s="10" t="s">
        <v>9</v>
      </c>
      <c r="F6" s="11"/>
      <c r="G6" s="11"/>
      <c r="H6" s="12"/>
      <c r="I6" s="12"/>
    </row>
    <row r="7">
      <c r="A7" s="13" t="s">
        <v>10</v>
      </c>
      <c r="B7" s="14">
        <v>50.0</v>
      </c>
      <c r="C7" s="15">
        <v>12.0</v>
      </c>
      <c r="E7" s="16">
        <f t="shared" ref="E7:E8" si="1">B7*C7*12</f>
        <v>7200</v>
      </c>
      <c r="F7" s="17"/>
      <c r="G7" s="18"/>
      <c r="H7" s="19"/>
      <c r="I7" s="20"/>
    </row>
    <row r="8">
      <c r="A8" s="13" t="s">
        <v>11</v>
      </c>
      <c r="B8" s="14">
        <v>30.0</v>
      </c>
      <c r="C8" s="15">
        <v>14.0</v>
      </c>
      <c r="E8" s="16">
        <f t="shared" si="1"/>
        <v>5040</v>
      </c>
      <c r="F8" s="17"/>
      <c r="G8" s="17"/>
      <c r="H8" s="19"/>
      <c r="I8" s="20"/>
    </row>
    <row r="9">
      <c r="A9" s="13" t="s">
        <v>12</v>
      </c>
      <c r="B9" s="21"/>
      <c r="C9" s="13"/>
      <c r="E9" s="16">
        <f t="shared" ref="E9:E10" si="2">B9*C9*360</f>
        <v>0</v>
      </c>
      <c r="F9" s="17"/>
      <c r="G9" s="17"/>
      <c r="I9" s="17"/>
    </row>
    <row r="10">
      <c r="A10" s="13" t="s">
        <v>13</v>
      </c>
      <c r="B10" s="21"/>
      <c r="C10" s="13"/>
      <c r="E10" s="16">
        <f t="shared" si="2"/>
        <v>0</v>
      </c>
      <c r="F10" s="17"/>
      <c r="G10" s="17"/>
      <c r="H10" s="12"/>
      <c r="I10" s="17"/>
    </row>
    <row r="11">
      <c r="A11" s="12"/>
      <c r="B11" s="12"/>
      <c r="C11" s="12"/>
      <c r="E11" s="22">
        <f>SUM(E7:E10)</f>
        <v>12240</v>
      </c>
      <c r="H11" s="12"/>
      <c r="I11" s="12"/>
    </row>
    <row r="13">
      <c r="A13" s="23" t="s">
        <v>14</v>
      </c>
      <c r="B13" s="24"/>
      <c r="C13" s="24"/>
      <c r="D13" s="24"/>
      <c r="E13" s="25"/>
      <c r="F13" s="26">
        <v>0.05</v>
      </c>
    </row>
    <row r="14">
      <c r="A14" s="23" t="s">
        <v>15</v>
      </c>
      <c r="B14" s="24"/>
      <c r="C14" s="24"/>
      <c r="D14" s="24"/>
      <c r="E14" s="25"/>
      <c r="F14" s="27">
        <v>0.05</v>
      </c>
    </row>
    <row r="16">
      <c r="A16" s="28" t="s">
        <v>16</v>
      </c>
      <c r="B16" s="29" t="s">
        <v>7</v>
      </c>
      <c r="C16" s="30" t="s">
        <v>17</v>
      </c>
      <c r="D16" s="29" t="s">
        <v>18</v>
      </c>
      <c r="E16" s="31" t="s">
        <v>9</v>
      </c>
      <c r="F16" s="11"/>
      <c r="G16" s="11"/>
      <c r="I16" s="12"/>
    </row>
    <row r="17">
      <c r="A17" s="32" t="s">
        <v>19</v>
      </c>
      <c r="B17" s="14">
        <v>55.0</v>
      </c>
      <c r="C17" s="15">
        <v>35.0</v>
      </c>
      <c r="D17" s="32">
        <v>3.0</v>
      </c>
      <c r="E17" s="16">
        <f t="shared" ref="E17:E18" si="3">(B17+D17)*C17*12</f>
        <v>24360</v>
      </c>
      <c r="F17" s="33"/>
      <c r="G17" s="33"/>
      <c r="I17" s="20"/>
    </row>
    <row r="18">
      <c r="A18" s="32" t="s">
        <v>20</v>
      </c>
      <c r="B18" s="14">
        <v>35.0</v>
      </c>
      <c r="C18" s="15">
        <v>45.0</v>
      </c>
      <c r="D18" s="32">
        <v>3.0</v>
      </c>
      <c r="E18" s="16">
        <f t="shared" si="3"/>
        <v>20520</v>
      </c>
      <c r="F18" s="17"/>
      <c r="G18" s="17"/>
      <c r="I18" s="20"/>
    </row>
    <row r="19">
      <c r="A19" s="32" t="s">
        <v>21</v>
      </c>
      <c r="B19" s="21"/>
      <c r="C19" s="13"/>
      <c r="D19" s="13"/>
      <c r="E19" s="16">
        <f t="shared" ref="E19:E20" si="4">(B19+D19)*C19*360</f>
        <v>0</v>
      </c>
      <c r="F19" s="17"/>
      <c r="G19" s="17"/>
      <c r="I19" s="17"/>
    </row>
    <row r="20">
      <c r="A20" s="13" t="s">
        <v>13</v>
      </c>
      <c r="B20" s="21"/>
      <c r="C20" s="13"/>
      <c r="D20" s="13"/>
      <c r="E20" s="16">
        <f t="shared" si="4"/>
        <v>0</v>
      </c>
      <c r="F20" s="17"/>
      <c r="G20" s="17"/>
      <c r="I20" s="17"/>
    </row>
    <row r="21">
      <c r="A21" s="12"/>
      <c r="B21" s="12"/>
      <c r="C21" s="12"/>
      <c r="E21" s="22">
        <f>SUM(E17:E20)</f>
        <v>44880</v>
      </c>
      <c r="I21" s="12"/>
    </row>
    <row r="23">
      <c r="A23" s="23" t="s">
        <v>22</v>
      </c>
      <c r="B23" s="24"/>
      <c r="C23" s="24"/>
      <c r="D23" s="24"/>
      <c r="E23" s="25"/>
      <c r="F23" s="27">
        <v>0.05</v>
      </c>
    </row>
    <row r="24">
      <c r="A24" s="23" t="s">
        <v>23</v>
      </c>
      <c r="B24" s="24"/>
      <c r="C24" s="24"/>
      <c r="D24" s="24"/>
      <c r="E24" s="25"/>
      <c r="F24" s="27">
        <v>0.05</v>
      </c>
    </row>
    <row r="26">
      <c r="A26" s="34" t="s">
        <v>16</v>
      </c>
      <c r="B26" s="29" t="s">
        <v>24</v>
      </c>
      <c r="C26" s="30" t="s">
        <v>25</v>
      </c>
      <c r="D26" s="29" t="s">
        <v>26</v>
      </c>
      <c r="E26" s="30" t="s">
        <v>27</v>
      </c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</row>
    <row r="27">
      <c r="A27" s="12" t="s">
        <v>19</v>
      </c>
      <c r="B27" s="14">
        <v>40.0</v>
      </c>
      <c r="C27" s="36">
        <f t="shared" ref="C27:C30" si="5">C17</f>
        <v>35</v>
      </c>
      <c r="D27" s="32">
        <v>2.5</v>
      </c>
      <c r="E27" s="16">
        <f t="shared" ref="E27:E28" si="6">(B27+D27)*C27*12</f>
        <v>17850</v>
      </c>
      <c r="F27" s="33"/>
      <c r="G27" s="17"/>
    </row>
    <row r="28">
      <c r="A28" s="12" t="s">
        <v>20</v>
      </c>
      <c r="B28" s="14">
        <v>20.0</v>
      </c>
      <c r="C28" s="36">
        <f t="shared" si="5"/>
        <v>45</v>
      </c>
      <c r="D28" s="32">
        <v>2.5</v>
      </c>
      <c r="E28" s="16">
        <f t="shared" si="6"/>
        <v>12150</v>
      </c>
      <c r="F28" s="17"/>
      <c r="G28" s="17"/>
    </row>
    <row r="29">
      <c r="A29" s="12" t="s">
        <v>21</v>
      </c>
      <c r="B29" s="21"/>
      <c r="C29" s="36" t="str">
        <f t="shared" si="5"/>
        <v/>
      </c>
      <c r="D29" s="13"/>
      <c r="E29" s="16">
        <f t="shared" ref="E29:E30" si="7">(B29+D29)*C29*360</f>
        <v>0</v>
      </c>
      <c r="F29" s="17"/>
      <c r="G29" s="17"/>
    </row>
    <row r="30">
      <c r="A30" s="37" t="s">
        <v>13</v>
      </c>
      <c r="B30" s="21"/>
      <c r="C30" s="36" t="str">
        <f t="shared" si="5"/>
        <v/>
      </c>
      <c r="D30" s="13"/>
      <c r="E30" s="16">
        <f t="shared" si="7"/>
        <v>0</v>
      </c>
      <c r="F30" s="17"/>
      <c r="G30" s="17"/>
    </row>
    <row r="31">
      <c r="C31" s="38"/>
      <c r="D31" s="38"/>
      <c r="E31" s="22">
        <f>SUM(E27:E30)</f>
        <v>30000</v>
      </c>
    </row>
    <row r="33">
      <c r="A33" s="23" t="s">
        <v>28</v>
      </c>
      <c r="B33" s="24"/>
      <c r="C33" s="24"/>
      <c r="D33" s="24"/>
      <c r="E33" s="25"/>
      <c r="F33" s="27">
        <v>0.02</v>
      </c>
    </row>
    <row r="34">
      <c r="A34" s="23" t="s">
        <v>29</v>
      </c>
      <c r="B34" s="24"/>
      <c r="C34" s="24"/>
      <c r="D34" s="24"/>
      <c r="E34" s="25"/>
      <c r="F34" s="27">
        <v>0.02</v>
      </c>
    </row>
    <row r="36">
      <c r="A36" s="1" t="s">
        <v>30</v>
      </c>
      <c r="B36" s="8" t="s">
        <v>31</v>
      </c>
      <c r="C36" s="8"/>
      <c r="D36" s="10" t="s">
        <v>32</v>
      </c>
    </row>
    <row r="37">
      <c r="A37" s="13" t="s">
        <v>33</v>
      </c>
      <c r="B37" s="26">
        <v>0.03</v>
      </c>
      <c r="C37" s="12"/>
      <c r="D37" s="16">
        <f t="shared" ref="D37:D38" si="8">$E$21*B37</f>
        <v>1346.4</v>
      </c>
    </row>
    <row r="38">
      <c r="A38" s="13" t="s">
        <v>34</v>
      </c>
      <c r="B38" s="26">
        <v>0.02</v>
      </c>
      <c r="C38" s="12"/>
      <c r="D38" s="16">
        <f t="shared" si="8"/>
        <v>897.6</v>
      </c>
    </row>
    <row r="39">
      <c r="A39" s="32" t="s">
        <v>35</v>
      </c>
      <c r="B39" s="12"/>
      <c r="C39" s="12"/>
      <c r="D39" s="39">
        <v>400.0</v>
      </c>
    </row>
    <row r="40">
      <c r="A40" s="32" t="s">
        <v>36</v>
      </c>
      <c r="B40" s="12"/>
      <c r="C40" s="12"/>
      <c r="D40" s="39"/>
    </row>
    <row r="41">
      <c r="A41" s="32" t="s">
        <v>13</v>
      </c>
      <c r="B41" s="12"/>
      <c r="C41" s="12"/>
      <c r="D41" s="40"/>
    </row>
    <row r="42">
      <c r="A42" s="12"/>
      <c r="B42" s="12"/>
      <c r="C42" s="12"/>
      <c r="D42" s="22">
        <f>SUM(D37:D40)</f>
        <v>2644</v>
      </c>
    </row>
    <row r="45">
      <c r="A45" s="1" t="s">
        <v>37</v>
      </c>
      <c r="B45" s="8" t="s">
        <v>38</v>
      </c>
      <c r="C45" s="8" t="s">
        <v>39</v>
      </c>
      <c r="D45" s="8" t="s">
        <v>40</v>
      </c>
    </row>
    <row r="46">
      <c r="A46" s="13" t="s">
        <v>41</v>
      </c>
      <c r="B46" s="14">
        <v>1500.0</v>
      </c>
      <c r="C46" s="15">
        <v>5.0</v>
      </c>
      <c r="D46" s="16">
        <f t="shared" ref="D46:D54" si="9">B46/C46</f>
        <v>300</v>
      </c>
    </row>
    <row r="47">
      <c r="A47" s="13" t="s">
        <v>42</v>
      </c>
      <c r="B47" s="14">
        <v>5000.0</v>
      </c>
      <c r="C47" s="41">
        <v>10.0</v>
      </c>
      <c r="D47" s="16">
        <f t="shared" si="9"/>
        <v>500</v>
      </c>
    </row>
    <row r="48">
      <c r="A48" s="13" t="s">
        <v>43</v>
      </c>
      <c r="B48" s="42">
        <v>0.0</v>
      </c>
      <c r="C48" s="41">
        <v>10.0</v>
      </c>
      <c r="D48" s="16">
        <f t="shared" si="9"/>
        <v>0</v>
      </c>
    </row>
    <row r="49">
      <c r="A49" s="13" t="s">
        <v>44</v>
      </c>
      <c r="B49" s="21"/>
      <c r="C49" s="41">
        <v>10.0</v>
      </c>
      <c r="D49" s="16">
        <f t="shared" si="9"/>
        <v>0</v>
      </c>
    </row>
    <row r="50">
      <c r="A50" s="32" t="s">
        <v>45</v>
      </c>
      <c r="B50" s="21"/>
      <c r="C50" s="32">
        <v>10.0</v>
      </c>
      <c r="D50" s="16">
        <f t="shared" si="9"/>
        <v>0</v>
      </c>
    </row>
    <row r="51">
      <c r="A51" s="32" t="s">
        <v>46</v>
      </c>
      <c r="B51" s="21"/>
      <c r="C51" s="32">
        <v>5.0</v>
      </c>
      <c r="D51" s="16">
        <f t="shared" si="9"/>
        <v>0</v>
      </c>
    </row>
    <row r="52">
      <c r="A52" s="32" t="s">
        <v>47</v>
      </c>
      <c r="B52" s="21"/>
      <c r="C52" s="32">
        <v>5.0</v>
      </c>
      <c r="D52" s="16">
        <f t="shared" si="9"/>
        <v>0</v>
      </c>
    </row>
    <row r="53">
      <c r="A53" s="32" t="s">
        <v>48</v>
      </c>
      <c r="B53" s="21"/>
      <c r="C53" s="32">
        <v>5.0</v>
      </c>
      <c r="D53" s="16">
        <f t="shared" si="9"/>
        <v>0</v>
      </c>
    </row>
    <row r="54">
      <c r="A54" s="13" t="s">
        <v>13</v>
      </c>
      <c r="B54" s="21"/>
      <c r="C54" s="32">
        <v>5.0</v>
      </c>
      <c r="D54" s="16">
        <f t="shared" si="9"/>
        <v>0</v>
      </c>
    </row>
    <row r="55">
      <c r="A55" s="12"/>
      <c r="B55" s="12"/>
      <c r="C55" s="12"/>
      <c r="D55" s="22">
        <f>SUM(D46:D54)</f>
        <v>800</v>
      </c>
    </row>
    <row r="58">
      <c r="A58" s="1" t="s">
        <v>49</v>
      </c>
      <c r="B58" s="8"/>
      <c r="C58" s="8"/>
      <c r="D58" s="8" t="s">
        <v>50</v>
      </c>
      <c r="E58" s="8" t="s">
        <v>51</v>
      </c>
      <c r="F58" s="8" t="s">
        <v>52</v>
      </c>
    </row>
    <row r="59">
      <c r="A59" s="32" t="s">
        <v>53</v>
      </c>
      <c r="B59" s="13"/>
      <c r="C59" s="13"/>
      <c r="D59" s="6">
        <v>150.0</v>
      </c>
      <c r="E59" s="6">
        <v>150.0</v>
      </c>
      <c r="F59" s="6">
        <v>150.0</v>
      </c>
    </row>
    <row r="60">
      <c r="A60" s="32" t="s">
        <v>54</v>
      </c>
      <c r="B60" s="13"/>
      <c r="C60" s="13"/>
      <c r="D60" s="6">
        <v>300.0</v>
      </c>
      <c r="E60" s="6">
        <v>300.0</v>
      </c>
      <c r="F60" s="6">
        <v>300.0</v>
      </c>
    </row>
    <row r="61">
      <c r="A61" s="32" t="s">
        <v>55</v>
      </c>
      <c r="B61" s="13"/>
      <c r="C61" s="13"/>
      <c r="D61" s="40"/>
      <c r="E61" s="40"/>
      <c r="F61" s="40"/>
    </row>
    <row r="62">
      <c r="A62" s="32" t="s">
        <v>56</v>
      </c>
      <c r="B62" s="13"/>
      <c r="C62" s="13"/>
      <c r="D62" s="39">
        <v>300.0</v>
      </c>
      <c r="E62" s="39">
        <v>2500.0</v>
      </c>
      <c r="F62" s="39">
        <v>4000.0</v>
      </c>
    </row>
    <row r="63">
      <c r="A63" s="32" t="s">
        <v>57</v>
      </c>
      <c r="B63" s="13"/>
      <c r="C63" s="13"/>
      <c r="D63" s="40"/>
      <c r="E63" s="40"/>
      <c r="F63" s="40"/>
    </row>
    <row r="64">
      <c r="A64" s="32" t="s">
        <v>58</v>
      </c>
      <c r="B64" s="13"/>
      <c r="C64" s="13"/>
      <c r="D64" s="39">
        <v>400.0</v>
      </c>
      <c r="E64" s="39">
        <v>400.0</v>
      </c>
      <c r="F64" s="39">
        <v>400.0</v>
      </c>
    </row>
    <row r="65">
      <c r="A65" s="32" t="s">
        <v>59</v>
      </c>
      <c r="B65" s="13"/>
      <c r="C65" s="13"/>
      <c r="D65" s="40"/>
      <c r="E65" s="40"/>
      <c r="F65" s="40"/>
    </row>
    <row r="66">
      <c r="A66" s="32" t="s">
        <v>60</v>
      </c>
      <c r="B66" s="13"/>
      <c r="C66" s="13"/>
      <c r="D66" s="40"/>
      <c r="E66" s="40"/>
      <c r="F66" s="40"/>
    </row>
    <row r="67">
      <c r="A67" s="32" t="s">
        <v>61</v>
      </c>
      <c r="B67" s="13"/>
      <c r="C67" s="13"/>
      <c r="D67" s="39">
        <v>2000.0</v>
      </c>
      <c r="E67" s="39">
        <v>1500.0</v>
      </c>
      <c r="F67" s="39">
        <v>3000.0</v>
      </c>
    </row>
    <row r="68">
      <c r="A68" s="32" t="s">
        <v>62</v>
      </c>
      <c r="B68" s="13"/>
      <c r="C68" s="13"/>
      <c r="D68" s="40"/>
      <c r="E68" s="40"/>
      <c r="F68" s="40"/>
    </row>
    <row r="69">
      <c r="A69" s="32" t="s">
        <v>63</v>
      </c>
      <c r="D69" s="39">
        <v>2000.0</v>
      </c>
      <c r="E69" s="39">
        <v>2000.0</v>
      </c>
      <c r="F69" s="39">
        <v>2000.0</v>
      </c>
    </row>
    <row r="70">
      <c r="A70" s="13" t="s">
        <v>64</v>
      </c>
      <c r="D70" s="40"/>
      <c r="E70" s="40"/>
      <c r="F70" s="40"/>
    </row>
    <row r="71">
      <c r="A71" s="13" t="s">
        <v>65</v>
      </c>
      <c r="D71" s="40"/>
      <c r="E71" s="40"/>
      <c r="F71" s="40"/>
    </row>
    <row r="72">
      <c r="A72" s="13" t="s">
        <v>66</v>
      </c>
      <c r="D72" s="40"/>
      <c r="E72" s="40"/>
      <c r="F72" s="40"/>
    </row>
    <row r="73">
      <c r="A73" s="32" t="s">
        <v>67</v>
      </c>
      <c r="B73" s="13"/>
      <c r="C73" s="13"/>
      <c r="D73" s="40"/>
      <c r="E73" s="40"/>
      <c r="F73" s="40"/>
    </row>
    <row r="74">
      <c r="A74" s="32" t="s">
        <v>68</v>
      </c>
      <c r="B74" s="13"/>
      <c r="C74" s="13"/>
      <c r="D74" s="40"/>
      <c r="E74" s="40"/>
      <c r="F74" s="40"/>
    </row>
    <row r="75">
      <c r="A75" s="32" t="s">
        <v>13</v>
      </c>
      <c r="B75" s="13"/>
      <c r="C75" s="13"/>
      <c r="D75" s="40"/>
      <c r="E75" s="40"/>
      <c r="F75" s="40"/>
    </row>
    <row r="76">
      <c r="A76" s="12"/>
      <c r="B76" s="12"/>
      <c r="C76" s="12"/>
      <c r="D76" s="22">
        <f t="shared" ref="D76:F76" si="10">SUM(D59:D75)</f>
        <v>5150</v>
      </c>
      <c r="E76" s="22">
        <f t="shared" si="10"/>
        <v>6850</v>
      </c>
      <c r="F76" s="22">
        <f t="shared" si="10"/>
        <v>9850</v>
      </c>
    </row>
    <row r="78">
      <c r="A78" s="12"/>
      <c r="B78" s="12"/>
      <c r="C78" s="12"/>
      <c r="D78" s="43"/>
      <c r="E78" s="12"/>
      <c r="F78" s="12"/>
      <c r="G78" s="12"/>
    </row>
  </sheetData>
  <mergeCells count="12">
    <mergeCell ref="A3:B3"/>
    <mergeCell ref="A4:B4"/>
    <mergeCell ref="A13:E13"/>
    <mergeCell ref="A14:E14"/>
    <mergeCell ref="A23:E23"/>
    <mergeCell ref="A24:E24"/>
    <mergeCell ref="A33:E33"/>
    <mergeCell ref="A34:E34"/>
    <mergeCell ref="A69:C69"/>
    <mergeCell ref="A70:C70"/>
    <mergeCell ref="A71:C71"/>
    <mergeCell ref="A72:C72"/>
  </mergeCells>
  <hyperlinks>
    <hyperlink r:id="rId1" ref="E1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45.13"/>
    <col customWidth="1" min="2" max="2" width="27.88"/>
  </cols>
  <sheetData>
    <row r="1">
      <c r="A1" s="44" t="s">
        <v>69</v>
      </c>
      <c r="B1" s="45"/>
      <c r="C1" s="45"/>
      <c r="D1" s="45"/>
      <c r="E1" s="45"/>
      <c r="F1" s="45"/>
      <c r="G1" s="45"/>
      <c r="H1" s="45"/>
      <c r="I1" s="46"/>
    </row>
    <row r="2">
      <c r="A2" s="47"/>
      <c r="I2" s="48"/>
    </row>
    <row r="3">
      <c r="A3" s="49"/>
      <c r="B3" s="50"/>
      <c r="C3" s="50"/>
      <c r="D3" s="50"/>
      <c r="E3" s="50"/>
      <c r="F3" s="50"/>
      <c r="G3" s="50"/>
      <c r="H3" s="50"/>
      <c r="I3" s="51"/>
    </row>
    <row r="4">
      <c r="B4" s="2"/>
      <c r="C4" s="8" t="s">
        <v>50</v>
      </c>
      <c r="D4" s="8" t="s">
        <v>51</v>
      </c>
      <c r="E4" s="8" t="s">
        <v>52</v>
      </c>
    </row>
    <row r="5">
      <c r="A5" s="8" t="s">
        <v>70</v>
      </c>
    </row>
    <row r="6">
      <c r="B6" s="2" t="s">
        <v>71</v>
      </c>
      <c r="C6" s="52">
        <f>'Hypothèses'!E11</f>
        <v>12240</v>
      </c>
      <c r="D6" s="52">
        <f>C6*(1+'Hypothèses'!$F$13)</f>
        <v>12852</v>
      </c>
      <c r="E6" s="52">
        <f>D6*(1+'Hypothèses'!$F$14)</f>
        <v>13494.6</v>
      </c>
    </row>
    <row r="7">
      <c r="B7" s="2" t="s">
        <v>72</v>
      </c>
      <c r="C7" s="52">
        <f>'Hypothèses'!E21</f>
        <v>44880</v>
      </c>
      <c r="D7" s="52">
        <f>C7*(1+'Hypothèses'!$F$13)</f>
        <v>47124</v>
      </c>
      <c r="E7" s="52">
        <f>D7*(1+'Hypothèses'!$F$14)</f>
        <v>49480.2</v>
      </c>
    </row>
    <row r="8">
      <c r="C8" s="53">
        <f t="shared" ref="C8:E8" si="1">SUM(C6:C7)</f>
        <v>57120</v>
      </c>
      <c r="D8" s="53">
        <f t="shared" si="1"/>
        <v>59976</v>
      </c>
      <c r="E8" s="53">
        <f t="shared" si="1"/>
        <v>62974.8</v>
      </c>
    </row>
    <row r="10">
      <c r="A10" s="8" t="s">
        <v>73</v>
      </c>
    </row>
    <row r="11">
      <c r="B11" s="2" t="s">
        <v>74</v>
      </c>
      <c r="C11" s="52">
        <f>'Hypothèses'!E31</f>
        <v>30000</v>
      </c>
      <c r="D11" s="52">
        <f>C11*(1+'Hypothèses'!F33)</f>
        <v>30600</v>
      </c>
      <c r="E11" s="52">
        <f>D11*(1+'Hypothèses'!F34)</f>
        <v>31212</v>
      </c>
    </row>
    <row r="12">
      <c r="B12" s="2" t="s">
        <v>75</v>
      </c>
      <c r="C12" s="52">
        <f>'Hypothèses'!$D$42</f>
        <v>2644</v>
      </c>
      <c r="D12" s="52">
        <f>'Hypothèses'!$D$42</f>
        <v>2644</v>
      </c>
      <c r="E12" s="52">
        <f>'Hypothèses'!$D$42</f>
        <v>2644</v>
      </c>
    </row>
    <row r="13">
      <c r="C13" s="53">
        <f t="shared" ref="C13:E13" si="2">SUM(C11:C12)</f>
        <v>32644</v>
      </c>
      <c r="D13" s="53">
        <f t="shared" si="2"/>
        <v>33244</v>
      </c>
      <c r="E13" s="53">
        <f t="shared" si="2"/>
        <v>33856</v>
      </c>
    </row>
    <row r="14">
      <c r="A14" s="2"/>
    </row>
    <row r="15">
      <c r="A15" s="8" t="s">
        <v>76</v>
      </c>
      <c r="C15" s="54">
        <f t="shared" ref="C15:E15" si="3">C8-C13</f>
        <v>24476</v>
      </c>
      <c r="D15" s="54">
        <f t="shared" si="3"/>
        <v>26732</v>
      </c>
      <c r="E15" s="54">
        <f t="shared" si="3"/>
        <v>29118.8</v>
      </c>
    </row>
    <row r="17">
      <c r="A17" s="8" t="s">
        <v>77</v>
      </c>
      <c r="C17" s="54">
        <f>'Hypothèses'!D76</f>
        <v>5150</v>
      </c>
      <c r="D17" s="54">
        <f>'Hypothèses'!E76</f>
        <v>6850</v>
      </c>
      <c r="E17" s="54">
        <f>'Hypothèses'!F76</f>
        <v>9850</v>
      </c>
    </row>
    <row r="19">
      <c r="A19" s="8" t="s">
        <v>78</v>
      </c>
      <c r="C19" s="52">
        <f t="shared" ref="C19:E19" si="4">C15-C17</f>
        <v>19326</v>
      </c>
      <c r="D19" s="52">
        <f t="shared" si="4"/>
        <v>19882</v>
      </c>
      <c r="E19" s="52">
        <f t="shared" si="4"/>
        <v>19268.8</v>
      </c>
    </row>
    <row r="21">
      <c r="A21" s="8" t="s">
        <v>79</v>
      </c>
      <c r="C21" s="52">
        <f>'Hypothèses'!D55</f>
        <v>800</v>
      </c>
      <c r="D21" s="52">
        <f>C21</f>
        <v>800</v>
      </c>
      <c r="E21" s="52">
        <f>C21</f>
        <v>800</v>
      </c>
    </row>
    <row r="23">
      <c r="A23" s="8" t="s">
        <v>80</v>
      </c>
      <c r="C23" s="52">
        <f t="shared" ref="C23:E23" si="5">C19-C21</f>
        <v>18526</v>
      </c>
      <c r="D23" s="52">
        <f t="shared" si="5"/>
        <v>19082</v>
      </c>
      <c r="E23" s="52">
        <f t="shared" si="5"/>
        <v>18468.8</v>
      </c>
    </row>
    <row r="25">
      <c r="A25" s="8" t="s">
        <v>81</v>
      </c>
      <c r="C25" s="52">
        <f>C23*'Hypothèses'!$C$2</f>
        <v>2778.9</v>
      </c>
      <c r="D25" s="52">
        <f>D23*'Hypothèses'!$C$2</f>
        <v>2862.3</v>
      </c>
      <c r="E25" s="52">
        <f>E23*'Hypothèses'!$C$2</f>
        <v>2770.32</v>
      </c>
    </row>
    <row r="26">
      <c r="A26" s="2"/>
    </row>
    <row r="27">
      <c r="A27" s="8" t="s">
        <v>82</v>
      </c>
      <c r="C27" s="52">
        <f t="shared" ref="C27:E27" si="6">C23-C25</f>
        <v>15747.1</v>
      </c>
      <c r="D27" s="52">
        <f t="shared" si="6"/>
        <v>16219.7</v>
      </c>
      <c r="E27" s="52">
        <f t="shared" si="6"/>
        <v>15698.48</v>
      </c>
    </row>
    <row r="30">
      <c r="A30" s="55"/>
      <c r="B30" s="55"/>
      <c r="C30" s="55"/>
      <c r="D30" s="55"/>
      <c r="E30" s="55"/>
      <c r="F30" s="55"/>
      <c r="G30" s="55"/>
      <c r="H30" s="55"/>
      <c r="I30" s="55"/>
    </row>
    <row r="36">
      <c r="A36" s="56" t="s">
        <v>83</v>
      </c>
      <c r="B36" s="45"/>
      <c r="C36" s="45"/>
      <c r="D36" s="45"/>
      <c r="E36" s="45"/>
      <c r="F36" s="45"/>
      <c r="G36" s="46"/>
    </row>
    <row r="37">
      <c r="A37" s="47"/>
      <c r="G37" s="48"/>
    </row>
    <row r="38">
      <c r="A38" s="49"/>
      <c r="B38" s="50"/>
      <c r="C38" s="50"/>
      <c r="D38" s="50"/>
      <c r="E38" s="50"/>
      <c r="F38" s="50"/>
      <c r="G38" s="51"/>
    </row>
    <row r="39">
      <c r="A39" s="55"/>
      <c r="B39" s="55"/>
      <c r="C39" s="55"/>
      <c r="D39" s="55"/>
      <c r="E39" s="55"/>
      <c r="F39" s="55"/>
      <c r="G39" s="55"/>
    </row>
    <row r="40">
      <c r="A40" s="55"/>
      <c r="B40" s="55"/>
      <c r="C40" s="55"/>
      <c r="D40" s="55"/>
      <c r="E40" s="57" t="s">
        <v>50</v>
      </c>
      <c r="F40" s="57" t="s">
        <v>51</v>
      </c>
      <c r="G40" s="57" t="s">
        <v>52</v>
      </c>
    </row>
    <row r="41">
      <c r="A41" s="58"/>
      <c r="B41" s="55"/>
      <c r="C41" s="55"/>
      <c r="D41" s="55"/>
    </row>
    <row r="42">
      <c r="A42" s="59" t="s">
        <v>84</v>
      </c>
      <c r="B42" s="60"/>
      <c r="C42" s="58"/>
      <c r="D42" s="58"/>
      <c r="E42" s="61">
        <f t="shared" ref="E42:G42" si="7">C8</f>
        <v>57120</v>
      </c>
      <c r="F42" s="61">
        <f t="shared" si="7"/>
        <v>59976</v>
      </c>
      <c r="G42" s="61">
        <f t="shared" si="7"/>
        <v>62974.8</v>
      </c>
    </row>
    <row r="43">
      <c r="A43" s="62" t="s">
        <v>85</v>
      </c>
      <c r="B43" s="55"/>
      <c r="C43" s="55"/>
      <c r="D43" s="55"/>
      <c r="E43" s="63">
        <f t="shared" ref="E43:G43" si="8">C13</f>
        <v>32644</v>
      </c>
      <c r="F43" s="63">
        <f t="shared" si="8"/>
        <v>33244</v>
      </c>
      <c r="G43" s="63">
        <f t="shared" si="8"/>
        <v>33856</v>
      </c>
    </row>
    <row r="44">
      <c r="A44" s="64" t="s">
        <v>86</v>
      </c>
      <c r="B44" s="55"/>
      <c r="C44" s="55"/>
      <c r="D44" s="55"/>
      <c r="E44" s="65">
        <f t="shared" ref="E44:G44" si="9">E42-E43</f>
        <v>24476</v>
      </c>
      <c r="F44" s="65">
        <f t="shared" si="9"/>
        <v>26732</v>
      </c>
      <c r="G44" s="65">
        <f t="shared" si="9"/>
        <v>29118.8</v>
      </c>
    </row>
    <row r="45">
      <c r="A45" s="66" t="s">
        <v>87</v>
      </c>
      <c r="B45" s="67"/>
      <c r="C45" s="67"/>
      <c r="D45" s="67"/>
      <c r="E45" s="68">
        <f t="shared" ref="E45:G45" si="10">IF(ISERROR(E44/E42),0,E44/E42)</f>
        <v>0.4285014006</v>
      </c>
      <c r="F45" s="69">
        <f t="shared" si="10"/>
        <v>0.445711618</v>
      </c>
      <c r="G45" s="68">
        <f t="shared" si="10"/>
        <v>0.4623881299</v>
      </c>
      <c r="H45" s="70" t="s">
        <v>88</v>
      </c>
    </row>
    <row r="46">
      <c r="A46" s="71" t="s">
        <v>89</v>
      </c>
      <c r="B46" s="55"/>
      <c r="C46" s="55"/>
      <c r="D46" s="55"/>
      <c r="E46" s="63">
        <f t="shared" ref="E46:G46" si="11">C17</f>
        <v>5150</v>
      </c>
      <c r="F46" s="63">
        <f t="shared" si="11"/>
        <v>6850</v>
      </c>
      <c r="G46" s="63">
        <f t="shared" si="11"/>
        <v>9850</v>
      </c>
    </row>
    <row r="47">
      <c r="A47" s="66" t="s">
        <v>90</v>
      </c>
      <c r="B47" s="67"/>
      <c r="C47" s="67"/>
      <c r="D47" s="67"/>
      <c r="E47" s="72">
        <f t="shared" ref="E47:G47" si="12">E43+E46</f>
        <v>37794</v>
      </c>
      <c r="F47" s="73">
        <f t="shared" si="12"/>
        <v>40094</v>
      </c>
      <c r="G47" s="72">
        <f t="shared" si="12"/>
        <v>43706</v>
      </c>
    </row>
    <row r="48">
      <c r="A48" s="64" t="s">
        <v>91</v>
      </c>
      <c r="B48" s="74"/>
      <c r="C48" s="55"/>
      <c r="D48" s="55"/>
      <c r="E48" s="63">
        <f t="shared" ref="E48:G48" si="13">E42-E43-E46</f>
        <v>19326</v>
      </c>
      <c r="F48" s="63">
        <f t="shared" si="13"/>
        <v>19882</v>
      </c>
      <c r="G48" s="63">
        <f t="shared" si="13"/>
        <v>19268.8</v>
      </c>
    </row>
    <row r="49">
      <c r="A49" s="66" t="s">
        <v>92</v>
      </c>
      <c r="B49" s="67"/>
      <c r="C49" s="67"/>
      <c r="D49" s="67"/>
      <c r="E49" s="72">
        <f t="shared" ref="E49:G49" si="14">IF(ISERROR(E46/E45),0,E46/E45)</f>
        <v>12018.6305</v>
      </c>
      <c r="F49" s="73">
        <f t="shared" si="14"/>
        <v>15368.68173</v>
      </c>
      <c r="G49" s="72">
        <f t="shared" si="14"/>
        <v>21302.44996</v>
      </c>
      <c r="H49" s="75" t="s">
        <v>93</v>
      </c>
    </row>
    <row r="50">
      <c r="A50" s="64" t="s">
        <v>94</v>
      </c>
      <c r="B50" s="55"/>
      <c r="C50" s="55"/>
      <c r="D50" s="55"/>
      <c r="E50" s="63">
        <f t="shared" ref="E50:G50" si="15">E42-E49</f>
        <v>45101.3695</v>
      </c>
      <c r="F50" s="63">
        <f t="shared" si="15"/>
        <v>44607.31827</v>
      </c>
      <c r="G50" s="63">
        <f t="shared" si="15"/>
        <v>41672.35004</v>
      </c>
    </row>
    <row r="51">
      <c r="A51" s="76" t="s">
        <v>95</v>
      </c>
      <c r="B51" s="74"/>
      <c r="C51" s="74"/>
      <c r="D51" s="55"/>
      <c r="E51" s="77">
        <f>E49/'Hypothèses'!$C$4</f>
        <v>34.33894427</v>
      </c>
      <c r="F51" s="77">
        <f>F49/'Hypothèses'!$C$4</f>
        <v>43.91051923</v>
      </c>
      <c r="G51" s="77">
        <f>G49/'Hypothèses'!$C$4</f>
        <v>60.86414275</v>
      </c>
    </row>
  </sheetData>
  <mergeCells count="5">
    <mergeCell ref="A36:G38"/>
    <mergeCell ref="E40:E41"/>
    <mergeCell ref="F40:F41"/>
    <mergeCell ref="G40:G41"/>
    <mergeCell ref="A1:I3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sheetData>
    <row r="1">
      <c r="A1" s="2"/>
      <c r="J1" s="2" t="s">
        <v>96</v>
      </c>
    </row>
    <row r="2">
      <c r="A2" s="2" t="s">
        <v>97</v>
      </c>
    </row>
    <row r="4">
      <c r="A4" s="2" t="s">
        <v>98</v>
      </c>
    </row>
    <row r="5">
      <c r="A5" s="2" t="s">
        <v>99</v>
      </c>
    </row>
    <row r="6">
      <c r="A6" s="2" t="s">
        <v>100</v>
      </c>
    </row>
    <row r="7">
      <c r="A7" s="2" t="s">
        <v>101</v>
      </c>
    </row>
    <row r="8">
      <c r="A8" s="2" t="s">
        <v>102</v>
      </c>
    </row>
    <row r="10">
      <c r="A10" s="2" t="s">
        <v>103</v>
      </c>
    </row>
  </sheetData>
  <drawing r:id="rId1"/>
</worksheet>
</file>